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codeName="ThisWorkbook" defaultThemeVersion="124226"/>
  <xr:revisionPtr revIDLastSave="0" documentId="13_ncr:1_{7C9930D3-8A94-47F8-BDA6-253AE2CC5B97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DB" sheetId="1" state="hidden" r:id="rId1"/>
    <sheet name="Zamówienie - drzwi MK-DOOR" sheetId="3" r:id="rId2"/>
  </sheets>
  <definedNames>
    <definedName name="jezeliramka1">DB!$E$47</definedName>
    <definedName name="jezeliramka10">DB!$H$47</definedName>
    <definedName name="jezeliramka11">DB!$H$49</definedName>
    <definedName name="jezeliramka12">DB!$H$51</definedName>
    <definedName name="jezeliramka13">DB!$I$47</definedName>
    <definedName name="jezeliramka14">DB!$I$49</definedName>
    <definedName name="jezeliramka15">DB!$I$51</definedName>
    <definedName name="jezeliramka2">DB!$E$49</definedName>
    <definedName name="jezeliramka3">DB!$E$51</definedName>
    <definedName name="jezeliramka4">DB!$F$47</definedName>
    <definedName name="jezeliramka5">DB!$F$49</definedName>
    <definedName name="jezeliramka6">DB!$F$51</definedName>
    <definedName name="jezeliramka7">DB!$G$47</definedName>
    <definedName name="jezeliramka8">DB!$G$49</definedName>
    <definedName name="jezeliramka9">DB!$G$51</definedName>
    <definedName name="kolekcja">DB!$M$1</definedName>
    <definedName name="modeldb">DB!$C$1</definedName>
    <definedName name="szkleniedb">DB!$J$1</definedName>
    <definedName name="wybranakolekcja">'Zamówienie - drzwi MK-DOOR'!$C$17</definedName>
    <definedName name="wybranakolekcja2">'Zamówienie - drzwi MK-DOOR'!$C$18</definedName>
    <definedName name="wybranakolekcja3">'Zamówienie - drzwi MK-DOOR'!$C$19</definedName>
    <definedName name="wybranakolekcja4">'Zamówienie - drzwi MK-DOOR'!$C$20</definedName>
    <definedName name="wybranakolekcja5">'Zamówienie - drzwi MK-DOOR'!$C$21</definedName>
    <definedName name="wybranaramka">'Zamówienie - drzwi MK-DOOR'!$O$17</definedName>
    <definedName name="wybranaramka2">'Zamówienie - drzwi MK-DOOR'!$O$18</definedName>
    <definedName name="wybranaramka3">'Zamówienie - drzwi MK-DOOR'!$O$19</definedName>
    <definedName name="wybranaramka4">'Zamówienie - drzwi MK-DOOR'!$O$20</definedName>
    <definedName name="wybranaramka5">'Zamówienie - drzwi MK-DOOR'!$O$21</definedName>
    <definedName name="wybraneszklenie">'Zamówienie - drzwi MK-DOOR'!$Q$17</definedName>
    <definedName name="wybraneszklenie2">'Zamówienie - drzwi MK-DOOR'!$Q$18</definedName>
    <definedName name="wybraneszklenie3">'Zamówienie - drzwi MK-DOOR'!$Q$19</definedName>
    <definedName name="wybraneszklenie4">'Zamówienie - drzwi MK-DOOR'!$Q$20</definedName>
    <definedName name="wybraneszklenie5">'Zamówienie - drzwi MK-DOOR'!$Q$21</definedName>
    <definedName name="wybranymodel">'Zamówienie - drzwi MK-DOOR'!$E$17</definedName>
    <definedName name="wybranymodel2">'Zamówienie - drzwi MK-DOOR'!$E$18</definedName>
    <definedName name="wybranymodel3">'Zamówienie - drzwi MK-DOOR'!$E$19</definedName>
    <definedName name="wybranymodel4">'Zamówienie - drzwi MK-DOOR'!$E$20</definedName>
    <definedName name="wybranymodel5">'Zamówienie - drzwi MK-DOOR'!$E$21</definedName>
    <definedName name="wynikporownania">DB!$G$25</definedName>
    <definedName name="wynikporownania2">DB!$G$27</definedName>
    <definedName name="wynikporownania3">DB!$G$29</definedName>
    <definedName name="wynikporownania4">DB!$G$31</definedName>
    <definedName name="wynikporownania5">DB!$G$33</definedName>
    <definedName name="wynikporownania6">DB!$G$36</definedName>
    <definedName name="wynikporownania7">DB!$G$38</definedName>
    <definedName name="wynikporownania8">DB!$G$40</definedName>
    <definedName name="wynikporownania9">DB!$G$42</definedName>
    <definedName name="zrodloformulamodel">DB!$E$14</definedName>
    <definedName name="zrodloformulaszklenie">DB!$G$14</definedName>
    <definedName name="zrodloilosc">DB!$K$2:$K$21</definedName>
    <definedName name="zrodlokierunek">DB!$E$2:$E$3</definedName>
    <definedName name="zrodlokolekcja">DB!$B$2:$B$41</definedName>
    <definedName name="zrodlokolekcje">DB!$A$2:$A$3</definedName>
    <definedName name="zrodlokolor">DB!$G$2:$G$5</definedName>
    <definedName name="zrodlomodel">DB!$C$2:$C$41</definedName>
    <definedName name="zrodlootwieranie">DB!$F$2:$F$3</definedName>
    <definedName name="zrodloramka">DB!$I$2:$I$8</definedName>
    <definedName name="zrodloramki">DB!$H$2:$H$4</definedName>
    <definedName name="zrodloszerokosc">DB!$D$2</definedName>
    <definedName name="zrodloszklenie">DB!$J$2:$J$8</definedName>
    <definedName name="zrodlowybormodel">DB!$N$2</definedName>
  </definedNames>
  <calcPr calcId="191029"/>
</workbook>
</file>

<file path=xl/calcChain.xml><?xml version="1.0" encoding="utf-8"?>
<calcChain xmlns="http://schemas.openxmlformats.org/spreadsheetml/2006/main">
  <c r="I51" i="1" l="1"/>
  <c r="I49" i="1"/>
  <c r="I47" i="1"/>
  <c r="H51" i="1"/>
  <c r="H49" i="1"/>
  <c r="H47" i="1"/>
  <c r="G51" i="1"/>
  <c r="G49" i="1"/>
  <c r="G47" i="1"/>
  <c r="F51" i="1"/>
  <c r="F49" i="1"/>
  <c r="F47" i="1"/>
  <c r="E51" i="1"/>
  <c r="E49" i="1"/>
  <c r="E47" i="1"/>
  <c r="F36" i="1" l="1"/>
  <c r="F38" i="1"/>
  <c r="F40" i="1"/>
  <c r="F42" i="1"/>
  <c r="F44" i="1"/>
  <c r="E44" i="1"/>
  <c r="E42" i="1"/>
  <c r="E40" i="1"/>
  <c r="E38" i="1"/>
  <c r="E36" i="1"/>
  <c r="I8" i="3"/>
  <c r="F33" i="1" a="1"/>
  <c r="F33" i="1" s="1"/>
  <c r="E33" i="1" a="1"/>
  <c r="E33" i="1" s="1"/>
  <c r="F31" i="1" a="1"/>
  <c r="F31" i="1" s="1"/>
  <c r="E31" i="1" a="1"/>
  <c r="E31" i="1" s="1"/>
  <c r="F29" i="1" a="1"/>
  <c r="F29" i="1" s="1"/>
  <c r="E29" i="1" a="1"/>
  <c r="E29" i="1" s="1"/>
  <c r="F27" i="1" a="1"/>
  <c r="F27" i="1" s="1"/>
  <c r="E27" i="1" a="1"/>
  <c r="E27" i="1" s="1"/>
  <c r="F25" i="1"/>
  <c r="E25" i="1"/>
  <c r="E14" i="1" a="1"/>
  <c r="E14" i="1" s="1"/>
  <c r="G14" i="1" a="1"/>
  <c r="G14" i="1" s="1"/>
  <c r="G36" i="1" l="1"/>
  <c r="G40" i="1" a="1"/>
  <c r="G40" i="1" s="1"/>
  <c r="G42" i="1" a="1"/>
  <c r="G42" i="1" s="1"/>
  <c r="G44" i="1" a="1"/>
  <c r="G44" i="1" s="1"/>
  <c r="G38" i="1" a="1"/>
  <c r="G38" i="1" s="1"/>
  <c r="G33" i="1" a="1"/>
  <c r="G33" i="1" s="1"/>
  <c r="G29" i="1" a="1"/>
  <c r="G29" i="1" s="1"/>
  <c r="G27" i="1" a="1"/>
  <c r="G27" i="1" s="1"/>
  <c r="G31" i="1" a="1"/>
  <c r="G31" i="1" s="1"/>
  <c r="G25" i="1"/>
</calcChain>
</file>

<file path=xl/sharedStrings.xml><?xml version="1.0" encoding="utf-8"?>
<sst xmlns="http://schemas.openxmlformats.org/spreadsheetml/2006/main" count="194" uniqueCount="109">
  <si>
    <t>Kolekcja</t>
  </si>
  <si>
    <t>Model</t>
  </si>
  <si>
    <t>92 mm</t>
  </si>
  <si>
    <t>92MK1</t>
  </si>
  <si>
    <t>92MK2</t>
  </si>
  <si>
    <t>92MK3</t>
  </si>
  <si>
    <t>92MK4</t>
  </si>
  <si>
    <t>92MK5</t>
  </si>
  <si>
    <t>92MK6</t>
  </si>
  <si>
    <t>92MK7</t>
  </si>
  <si>
    <t>92MK8</t>
  </si>
  <si>
    <t>92MK9</t>
  </si>
  <si>
    <t>92MK10</t>
  </si>
  <si>
    <t>92MK11</t>
  </si>
  <si>
    <t>92MK12</t>
  </si>
  <si>
    <t>92MK13</t>
  </si>
  <si>
    <t>92MK14</t>
  </si>
  <si>
    <t>92MK15</t>
  </si>
  <si>
    <t>92MK16</t>
  </si>
  <si>
    <t>92MK17</t>
  </si>
  <si>
    <t>92MK18</t>
  </si>
  <si>
    <t>92MK19</t>
  </si>
  <si>
    <t>92MK20</t>
  </si>
  <si>
    <t>68 mm</t>
  </si>
  <si>
    <t>68MK1</t>
  </si>
  <si>
    <t>68MK2</t>
  </si>
  <si>
    <t>68MK3</t>
  </si>
  <si>
    <t>68MK4</t>
  </si>
  <si>
    <t>68MK5</t>
  </si>
  <si>
    <t>68MK6</t>
  </si>
  <si>
    <t>68MK7</t>
  </si>
  <si>
    <t>68MK8</t>
  </si>
  <si>
    <t>68MK9</t>
  </si>
  <si>
    <t>68MK10</t>
  </si>
  <si>
    <t>68MK11</t>
  </si>
  <si>
    <t>68MK12</t>
  </si>
  <si>
    <t>68MK13</t>
  </si>
  <si>
    <t>68MK14</t>
  </si>
  <si>
    <t>68MK15</t>
  </si>
  <si>
    <t>68MK16</t>
  </si>
  <si>
    <t>68MK17</t>
  </si>
  <si>
    <t>68MK18</t>
  </si>
  <si>
    <t>68MK19</t>
  </si>
  <si>
    <t>68MK20</t>
  </si>
  <si>
    <t>Szklenie</t>
  </si>
  <si>
    <t>Szerokość</t>
  </si>
  <si>
    <t>90 cm</t>
  </si>
  <si>
    <t>Kierunek</t>
  </si>
  <si>
    <t>Otwieranie</t>
  </si>
  <si>
    <t>Kolor</t>
  </si>
  <si>
    <t>Ramka</t>
  </si>
  <si>
    <t>do zewnątrz</t>
  </si>
  <si>
    <t>do wewnątrz</t>
  </si>
  <si>
    <t>lewe</t>
  </si>
  <si>
    <t>antracyt</t>
  </si>
  <si>
    <t>inox</t>
  </si>
  <si>
    <t>czarna</t>
  </si>
  <si>
    <t>reflex</t>
  </si>
  <si>
    <t>mleczna</t>
  </si>
  <si>
    <t>lustro</t>
  </si>
  <si>
    <t>brak/pełne</t>
  </si>
  <si>
    <t>-</t>
  </si>
  <si>
    <t>biały</t>
  </si>
  <si>
    <t>orzech</t>
  </si>
  <si>
    <t>złoty dąb</t>
  </si>
  <si>
    <t>Kolekcje</t>
  </si>
  <si>
    <t>prawe</t>
  </si>
  <si>
    <t>Ramki</t>
  </si>
  <si>
    <t>LP</t>
  </si>
  <si>
    <t>Ilość</t>
  </si>
  <si>
    <t>Ramka DB</t>
  </si>
  <si>
    <t>Szklenie DB</t>
  </si>
  <si>
    <t>Kolekcja DB</t>
  </si>
  <si>
    <t>Model DB</t>
  </si>
  <si>
    <t>Wybierz kolekcje</t>
  </si>
  <si>
    <t>Wybierz szerokość</t>
  </si>
  <si>
    <t>Wybierz kierunek</t>
  </si>
  <si>
    <t>Wybierz otwieranie</t>
  </si>
  <si>
    <t>Wybierz kolor</t>
  </si>
  <si>
    <t>Wybierz ilość</t>
  </si>
  <si>
    <t>FORMULARZ ZAMÓWIENIA</t>
  </si>
  <si>
    <t>UWAGI DO ZAMÓWIENIA:</t>
  </si>
  <si>
    <t>FIRMA ZAMAWIAJĄCA:</t>
  </si>
  <si>
    <t>DATA:</t>
  </si>
  <si>
    <t>NR ZAMÓWIENIA:</t>
  </si>
  <si>
    <t xml:space="preserve"> DRZWI ZEWNĘTRZNYCH STALOWO-ALUMINIOWYCH MK-DOOR</t>
  </si>
  <si>
    <t>Pochwyt prostokątny 150 cm + klamka SETTO Solo</t>
  </si>
  <si>
    <t>NR WŁASNY ZAMAW.:</t>
  </si>
  <si>
    <t>OSOBA ZAMAW. / TEL.KONTAKTOWY:</t>
  </si>
  <si>
    <t>Rodzaj okucia</t>
  </si>
  <si>
    <t>Klamka Haga</t>
  </si>
  <si>
    <t>Kolor okucia</t>
  </si>
  <si>
    <t>Wkładka do zamka</t>
  </si>
  <si>
    <t>Wkładka</t>
  </si>
  <si>
    <t>Klasy C</t>
  </si>
  <si>
    <t>2,5 cm</t>
  </si>
  <si>
    <t>5,0 cm</t>
  </si>
  <si>
    <t>10 cm</t>
  </si>
  <si>
    <t>INOX</t>
  </si>
  <si>
    <t>CZARNY</t>
  </si>
  <si>
    <t>Wkładko-gałka</t>
  </si>
  <si>
    <t>Standardowa</t>
  </si>
  <si>
    <t>Szerokość poszerzenia ościeżnicy</t>
  </si>
  <si>
    <t>Elektrozaczep</t>
  </si>
  <si>
    <t>DODATKOWO</t>
  </si>
  <si>
    <t>Preparat do pielęgnacji stali</t>
  </si>
  <si>
    <t>Podwalina 60x30x1100mm</t>
  </si>
  <si>
    <t>Wybierz ramkę</t>
  </si>
  <si>
    <t>Devente Elegance Sp. z o.o., 25-705 Kielce, ul. Krakowska 261, tel. 731 163 516, e-mail: zamowienia@devente.pl, strona: devente.pl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</si>
</sst>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8"/>
      <color theme="0"/>
      <name val="Verdana"/>
      <family val="2"/>
      <charset val="238"/>
    </font>
    <font>
      <sz val="8"/>
      <color theme="1" tint="0.34998626667073579"/>
      <name val="Verdana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Verdana"/>
      <family val="2"/>
      <charset val="238"/>
    </font>
    <font>
      <sz val="7"/>
      <color theme="1" tint="0.34998626667073579"/>
      <name val="Verdana"/>
      <family val="2"/>
      <charset val="238"/>
    </font>
    <font>
      <b/>
      <sz val="7"/>
      <color theme="1" tint="0.34998626667073579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theme="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theme="0"/>
      </bottom>
      <diagonal/>
    </border>
    <border>
      <left/>
      <right style="hair">
        <color indexed="64"/>
      </right>
      <top style="hair">
        <color indexed="64"/>
      </top>
      <bottom style="hair">
        <color theme="0"/>
      </bottom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theme="0"/>
      </bottom>
      <diagonal/>
    </border>
    <border>
      <left style="hair">
        <color theme="0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6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7" fillId="0" borderId="27" xfId="0" applyFont="1" applyBorder="1" applyAlignment="1">
      <alignment horizontal="left" vertical="center" wrapText="1" indent="1"/>
    </xf>
    <xf numFmtId="0" fontId="8" fillId="0" borderId="26" xfId="0" applyFont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center" wrapText="1" indent="1"/>
      <protection locked="0"/>
    </xf>
    <xf numFmtId="0" fontId="8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1" xfId="0" applyFont="1" applyBorder="1" applyAlignment="1">
      <alignment horizontal="left" vertical="center"/>
    </xf>
    <xf numFmtId="0" fontId="1" fillId="0" borderId="0" xfId="1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 applyProtection="1">
      <alignment horizontal="left" vertical="center" wrapText="1" indent="1"/>
      <protection locked="0"/>
    </xf>
    <xf numFmtId="0" fontId="1" fillId="0" borderId="6" xfId="0" applyFont="1" applyBorder="1" applyAlignment="1" applyProtection="1">
      <alignment horizontal="left" vertical="center" wrapText="1" indent="1"/>
      <protection locked="0"/>
    </xf>
    <xf numFmtId="0" fontId="1" fillId="0" borderId="7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0" fontId="1" fillId="0" borderId="9" xfId="0" applyFont="1" applyBorder="1" applyAlignment="1" applyProtection="1">
      <alignment horizontal="left" vertical="center" wrapText="1" indent="1"/>
      <protection locked="0"/>
    </xf>
    <xf numFmtId="0" fontId="1" fillId="0" borderId="10" xfId="0" applyFont="1" applyBorder="1" applyAlignment="1" applyProtection="1">
      <alignment horizontal="left" vertical="center" wrapText="1" indent="1"/>
      <protection locked="0"/>
    </xf>
    <xf numFmtId="0" fontId="1" fillId="0" borderId="11" xfId="0" applyFont="1" applyBorder="1" applyAlignment="1" applyProtection="1">
      <alignment horizontal="left" vertical="center" wrapText="1" indent="1"/>
      <protection locked="0"/>
    </xf>
    <xf numFmtId="0" fontId="1" fillId="0" borderId="12" xfId="0" applyFont="1" applyBorder="1" applyAlignment="1" applyProtection="1">
      <alignment horizontal="left" vertical="center" wrapText="1" indent="1"/>
      <protection locked="0"/>
    </xf>
    <xf numFmtId="14" fontId="1" fillId="0" borderId="13" xfId="0" applyNumberFormat="1" applyFont="1" applyBorder="1" applyAlignment="1">
      <alignment horizontal="left" vertical="center" indent="1"/>
    </xf>
    <xf numFmtId="14" fontId="1" fillId="0" borderId="15" xfId="0" applyNumberFormat="1" applyFont="1" applyBorder="1" applyAlignment="1">
      <alignment horizontal="left" vertical="center" indent="1"/>
    </xf>
    <xf numFmtId="14" fontId="1" fillId="0" borderId="14" xfId="0" applyNumberFormat="1" applyFont="1" applyBorder="1" applyAlignment="1">
      <alignment horizontal="left" vertical="center" indent="1"/>
    </xf>
    <xf numFmtId="0" fontId="1" fillId="0" borderId="13" xfId="0" applyFont="1" applyBorder="1" applyAlignment="1" applyProtection="1">
      <alignment horizontal="left" vertical="center" indent="1"/>
      <protection locked="0"/>
    </xf>
    <xf numFmtId="0" fontId="1" fillId="0" borderId="15" xfId="0" applyFont="1" applyBorder="1" applyAlignment="1" applyProtection="1">
      <alignment horizontal="left" vertical="center" indent="1"/>
      <protection locked="0"/>
    </xf>
    <xf numFmtId="0" fontId="1" fillId="0" borderId="14" xfId="0" applyFont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5" xfId="0" applyFont="1" applyBorder="1" applyAlignment="1" applyProtection="1">
      <alignment horizontal="left" vertical="center" wrapText="1" indent="1"/>
      <protection locked="0"/>
    </xf>
    <xf numFmtId="0" fontId="1" fillId="0" borderId="14" xfId="0" applyFont="1" applyBorder="1" applyAlignment="1" applyProtection="1">
      <alignment horizontal="left" vertical="center" wrapText="1" indent="1"/>
      <protection locked="0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27"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ill>
        <patternFill>
          <bgColor theme="0" tint="-4.9989318521683403E-2"/>
        </patternFill>
      </fill>
    </dxf>
    <dxf>
      <font>
        <b/>
        <i val="0"/>
        <strike/>
        <color rgb="FFFF0000"/>
      </font>
    </dxf>
    <dxf>
      <fill>
        <patternFill>
          <bgColor theme="0" tint="-4.9989318521683403E-2"/>
        </patternFill>
      </fill>
    </dxf>
    <dxf>
      <font>
        <b/>
        <i val="0"/>
        <strike/>
        <color rgb="FFFF0000"/>
      </font>
    </dxf>
    <dxf>
      <fill>
        <patternFill>
          <bgColor theme="0" tint="-4.9989318521683403E-2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104507</xdr:colOff>
      <xdr:row>0</xdr:row>
      <xdr:rowOff>76200</xdr:rowOff>
    </xdr:from>
    <xdr:to>
      <xdr:col>20</xdr:col>
      <xdr:colOff>219075</xdr:colOff>
      <xdr:row>2</xdr:row>
      <xdr:rowOff>190500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549EF17-E187-41C6-A3C7-192014C65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882" y="76200"/>
          <a:ext cx="1648093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986"/>
  <sheetViews>
    <sheetView workbookViewId="0">
      <selection activeCell="B52" sqref="B52"/>
    </sheetView>
  </sheetViews>
  <sheetFormatPr defaultRowHeight="10.5"/>
  <cols>
    <col min="1" max="1" width="9" style="1"/>
    <col min="2" max="2" width="10.5" style="1" bestFit="1" customWidth="1"/>
    <col min="3" max="4" width="9" style="1"/>
    <col min="5" max="5" width="11.625" style="1" bestFit="1" customWidth="1"/>
    <col min="6" max="6" width="11.75" style="1" customWidth="1"/>
    <col min="7" max="7" width="10.875" style="1" bestFit="1" customWidth="1"/>
    <col min="8" max="8" width="9" style="1"/>
    <col min="9" max="9" width="9" style="2"/>
    <col min="10" max="10" width="10.375" style="2" bestFit="1" customWidth="1"/>
    <col min="11" max="12" width="9" style="2"/>
    <col min="13" max="13" width="7.875" style="2" bestFit="1" customWidth="1"/>
    <col min="14" max="14" width="9.875" style="2" customWidth="1"/>
    <col min="15" max="15" width="9" style="2"/>
    <col min="16" max="16" width="9.875" style="2" bestFit="1" customWidth="1"/>
    <col min="17" max="20" width="9" style="2"/>
    <col min="21" max="21" width="5.375" style="2" customWidth="1"/>
    <col min="22" max="16384" width="9" style="2"/>
  </cols>
  <sheetData>
    <row r="1" spans="1:17">
      <c r="A1" s="3" t="s">
        <v>65</v>
      </c>
      <c r="B1" s="4" t="s">
        <v>72</v>
      </c>
      <c r="C1" s="3" t="s">
        <v>73</v>
      </c>
      <c r="D1" s="3" t="s">
        <v>45</v>
      </c>
      <c r="E1" s="3" t="s">
        <v>47</v>
      </c>
      <c r="F1" s="3" t="s">
        <v>48</v>
      </c>
      <c r="G1" s="3" t="s">
        <v>49</v>
      </c>
      <c r="H1" s="3" t="s">
        <v>67</v>
      </c>
      <c r="I1" s="3" t="s">
        <v>70</v>
      </c>
      <c r="J1" s="3" t="s">
        <v>71</v>
      </c>
      <c r="K1" s="3" t="s">
        <v>69</v>
      </c>
      <c r="M1" s="3" t="s">
        <v>0</v>
      </c>
      <c r="N1" s="3" t="s">
        <v>1</v>
      </c>
      <c r="O1" s="3"/>
      <c r="P1" s="3" t="s">
        <v>50</v>
      </c>
      <c r="Q1" s="3" t="s">
        <v>44</v>
      </c>
    </row>
    <row r="2" spans="1:17">
      <c r="A2" s="2" t="s">
        <v>2</v>
      </c>
      <c r="B2" s="2" t="s">
        <v>2</v>
      </c>
      <c r="C2" s="2" t="s">
        <v>3</v>
      </c>
      <c r="D2" s="2" t="s">
        <v>46</v>
      </c>
      <c r="E2" s="2" t="s">
        <v>53</v>
      </c>
      <c r="F2" s="2" t="s">
        <v>51</v>
      </c>
      <c r="G2" s="2" t="s">
        <v>54</v>
      </c>
      <c r="H2" s="2" t="s">
        <v>60</v>
      </c>
      <c r="I2" s="2" t="s">
        <v>60</v>
      </c>
      <c r="J2" s="2" t="s">
        <v>61</v>
      </c>
      <c r="K2" s="5">
        <v>1</v>
      </c>
      <c r="M2" s="2" t="s">
        <v>23</v>
      </c>
      <c r="N2" s="2" t="s">
        <v>26</v>
      </c>
      <c r="P2" s="2" t="s">
        <v>60</v>
      </c>
      <c r="Q2" s="2" t="s">
        <v>59</v>
      </c>
    </row>
    <row r="3" spans="1:17">
      <c r="A3" s="2" t="s">
        <v>23</v>
      </c>
      <c r="B3" s="2" t="s">
        <v>2</v>
      </c>
      <c r="C3" s="2" t="s">
        <v>4</v>
      </c>
      <c r="D3" s="2"/>
      <c r="E3" s="2" t="s">
        <v>66</v>
      </c>
      <c r="F3" s="2" t="s">
        <v>52</v>
      </c>
      <c r="G3" s="2" t="s">
        <v>62</v>
      </c>
      <c r="H3" s="2" t="s">
        <v>55</v>
      </c>
      <c r="I3" s="2" t="s">
        <v>55</v>
      </c>
      <c r="J3" s="2" t="s">
        <v>57</v>
      </c>
      <c r="K3" s="5">
        <v>2</v>
      </c>
    </row>
    <row r="4" spans="1:17">
      <c r="A4" s="2"/>
      <c r="B4" s="2" t="s">
        <v>2</v>
      </c>
      <c r="C4" s="2" t="s">
        <v>5</v>
      </c>
      <c r="D4" s="2"/>
      <c r="E4" s="2"/>
      <c r="F4" s="2"/>
      <c r="G4" s="2" t="s">
        <v>63</v>
      </c>
      <c r="H4" s="2" t="s">
        <v>56</v>
      </c>
      <c r="I4" s="2" t="s">
        <v>55</v>
      </c>
      <c r="J4" s="2" t="s">
        <v>59</v>
      </c>
      <c r="K4" s="5">
        <v>3</v>
      </c>
    </row>
    <row r="5" spans="1:17">
      <c r="A5" s="2"/>
      <c r="B5" s="2" t="s">
        <v>2</v>
      </c>
      <c r="C5" s="2" t="s">
        <v>6</v>
      </c>
      <c r="D5" s="2"/>
      <c r="E5" s="2"/>
      <c r="F5" s="2"/>
      <c r="G5" s="2" t="s">
        <v>64</v>
      </c>
      <c r="H5" s="2"/>
      <c r="I5" s="2" t="s">
        <v>55</v>
      </c>
      <c r="J5" s="2" t="s">
        <v>58</v>
      </c>
      <c r="K5" s="5">
        <v>4</v>
      </c>
    </row>
    <row r="6" spans="1:17">
      <c r="A6" s="2"/>
      <c r="B6" s="2" t="s">
        <v>2</v>
      </c>
      <c r="C6" s="2" t="s">
        <v>7</v>
      </c>
      <c r="D6" s="2"/>
      <c r="E6" s="2"/>
      <c r="F6" s="2"/>
      <c r="G6" s="2"/>
      <c r="H6" s="2"/>
      <c r="I6" s="2" t="s">
        <v>56</v>
      </c>
      <c r="J6" s="2" t="s">
        <v>57</v>
      </c>
      <c r="K6" s="5">
        <v>5</v>
      </c>
    </row>
    <row r="7" spans="1:17">
      <c r="A7" s="2"/>
      <c r="B7" s="2" t="s">
        <v>2</v>
      </c>
      <c r="C7" s="2" t="s">
        <v>8</v>
      </c>
      <c r="D7" s="2"/>
      <c r="E7" s="2"/>
      <c r="F7" s="2"/>
      <c r="G7" s="2"/>
      <c r="H7" s="2"/>
      <c r="I7" s="2" t="s">
        <v>56</v>
      </c>
      <c r="J7" s="2" t="s">
        <v>59</v>
      </c>
      <c r="K7" s="5">
        <v>6</v>
      </c>
    </row>
    <row r="8" spans="1:17">
      <c r="A8" s="2"/>
      <c r="B8" s="2" t="s">
        <v>2</v>
      </c>
      <c r="C8" s="2" t="s">
        <v>9</v>
      </c>
      <c r="D8" s="2"/>
      <c r="E8" s="2"/>
      <c r="F8" s="2"/>
      <c r="G8" s="2"/>
      <c r="H8" s="2"/>
      <c r="I8" s="2" t="s">
        <v>56</v>
      </c>
      <c r="J8" s="2" t="s">
        <v>58</v>
      </c>
      <c r="K8" s="5">
        <v>7</v>
      </c>
    </row>
    <row r="9" spans="1:17">
      <c r="A9" s="2"/>
      <c r="B9" s="2" t="s">
        <v>2</v>
      </c>
      <c r="C9" s="2" t="s">
        <v>10</v>
      </c>
      <c r="D9" s="2"/>
      <c r="E9" s="2"/>
      <c r="F9" s="2"/>
      <c r="G9" s="2"/>
      <c r="H9" s="2"/>
      <c r="K9" s="5">
        <v>8</v>
      </c>
    </row>
    <row r="10" spans="1:17">
      <c r="A10" s="2"/>
      <c r="B10" s="2" t="s">
        <v>2</v>
      </c>
      <c r="C10" s="2" t="s">
        <v>11</v>
      </c>
      <c r="D10" s="2"/>
      <c r="E10" s="2"/>
      <c r="F10" s="2"/>
      <c r="G10" s="2"/>
      <c r="H10" s="2"/>
      <c r="K10" s="5">
        <v>9</v>
      </c>
    </row>
    <row r="11" spans="1:17">
      <c r="A11" s="2"/>
      <c r="B11" s="2" t="s">
        <v>2</v>
      </c>
      <c r="C11" s="2" t="s">
        <v>12</v>
      </c>
      <c r="D11" s="2"/>
      <c r="E11" s="2"/>
      <c r="F11" s="2"/>
      <c r="G11" s="2"/>
      <c r="H11" s="2"/>
      <c r="K11" s="5">
        <v>10</v>
      </c>
    </row>
    <row r="12" spans="1:17">
      <c r="A12" s="2"/>
      <c r="B12" s="2" t="s">
        <v>2</v>
      </c>
      <c r="C12" s="2" t="s">
        <v>13</v>
      </c>
      <c r="D12" s="2"/>
      <c r="E12" s="2"/>
      <c r="F12" s="2"/>
      <c r="G12" s="2"/>
      <c r="H12" s="2"/>
      <c r="K12" s="5">
        <v>11</v>
      </c>
    </row>
    <row r="13" spans="1:17">
      <c r="A13" s="2"/>
      <c r="B13" s="2" t="s">
        <v>2</v>
      </c>
      <c r="C13" s="2" t="s">
        <v>14</v>
      </c>
      <c r="D13" s="2"/>
      <c r="E13" s="2"/>
      <c r="F13" s="2"/>
      <c r="G13" s="2"/>
      <c r="H13" s="2"/>
      <c r="K13" s="5">
        <v>12</v>
      </c>
    </row>
    <row r="14" spans="1:17">
      <c r="A14" s="2"/>
      <c r="B14" s="2" t="s">
        <v>2</v>
      </c>
      <c r="C14" s="2" t="s">
        <v>15</v>
      </c>
      <c r="D14" s="2"/>
      <c r="E14" s="6" t="str">
        <f t="array" aca="1" ref="E14" ca="1">OFFSET($C$1,MATCH($M$2,zrodlokolekcja,0),0,COUNTIF(zrodlokolekcja,$M$2),1)</f>
        <v>68MK1</v>
      </c>
      <c r="F14" s="2"/>
      <c r="G14" s="6" t="str">
        <f t="array" aca="1" ref="G14" ca="1">OFFSET($J$1,MATCH($P$2,$I$2:$I$8,0),0,COUNTIF($I$2:$I$8,$P$2),1)</f>
        <v>-</v>
      </c>
      <c r="H14" s="2"/>
      <c r="K14" s="5">
        <v>13</v>
      </c>
    </row>
    <row r="15" spans="1:17">
      <c r="A15" s="2"/>
      <c r="B15" s="2" t="s">
        <v>2</v>
      </c>
      <c r="C15" s="2" t="s">
        <v>16</v>
      </c>
      <c r="D15" s="2"/>
      <c r="E15" s="2"/>
      <c r="F15" s="2"/>
      <c r="G15" s="2"/>
      <c r="H15" s="2"/>
      <c r="K15" s="5">
        <v>14</v>
      </c>
    </row>
    <row r="16" spans="1:17">
      <c r="A16" s="2"/>
      <c r="B16" s="2" t="s">
        <v>2</v>
      </c>
      <c r="C16" s="2" t="s">
        <v>17</v>
      </c>
      <c r="D16" s="2"/>
      <c r="E16" s="2"/>
      <c r="F16" s="2"/>
      <c r="G16" s="2"/>
      <c r="H16" s="2"/>
      <c r="K16" s="5">
        <v>15</v>
      </c>
    </row>
    <row r="17" spans="1:11">
      <c r="A17" s="2"/>
      <c r="B17" s="2" t="s">
        <v>2</v>
      </c>
      <c r="C17" s="2" t="s">
        <v>18</v>
      </c>
      <c r="D17" s="2"/>
      <c r="E17" s="2"/>
      <c r="F17" s="2"/>
      <c r="G17" s="2"/>
      <c r="H17" s="2"/>
      <c r="K17" s="5">
        <v>16</v>
      </c>
    </row>
    <row r="18" spans="1:11">
      <c r="A18" s="2"/>
      <c r="B18" s="2" t="s">
        <v>2</v>
      </c>
      <c r="C18" s="2" t="s">
        <v>19</v>
      </c>
      <c r="D18" s="2"/>
      <c r="E18" s="2"/>
      <c r="F18" s="2"/>
      <c r="G18" s="2"/>
      <c r="H18" s="2"/>
      <c r="K18" s="5">
        <v>17</v>
      </c>
    </row>
    <row r="19" spans="1:11">
      <c r="A19" s="2"/>
      <c r="B19" s="2" t="s">
        <v>2</v>
      </c>
      <c r="C19" s="2" t="s">
        <v>20</v>
      </c>
      <c r="D19" s="2"/>
      <c r="E19" s="2"/>
      <c r="F19" s="2"/>
      <c r="G19" s="2"/>
      <c r="H19" s="2"/>
      <c r="K19" s="5">
        <v>18</v>
      </c>
    </row>
    <row r="20" spans="1:11">
      <c r="A20" s="2"/>
      <c r="B20" s="2" t="s">
        <v>2</v>
      </c>
      <c r="C20" s="2" t="s">
        <v>21</v>
      </c>
      <c r="D20" s="2"/>
      <c r="E20" s="2"/>
      <c r="F20" s="2"/>
      <c r="G20" s="2"/>
      <c r="H20" s="2"/>
      <c r="K20" s="5">
        <v>19</v>
      </c>
    </row>
    <row r="21" spans="1:11">
      <c r="A21" s="2"/>
      <c r="B21" s="2" t="s">
        <v>2</v>
      </c>
      <c r="C21" s="2" t="s">
        <v>22</v>
      </c>
      <c r="D21" s="2"/>
      <c r="E21" s="2"/>
      <c r="F21" s="2"/>
      <c r="G21" s="2"/>
      <c r="H21" s="2"/>
      <c r="K21" s="5">
        <v>20</v>
      </c>
    </row>
    <row r="22" spans="1:11">
      <c r="A22" s="2"/>
      <c r="B22" s="2" t="s">
        <v>23</v>
      </c>
      <c r="C22" s="2" t="s">
        <v>24</v>
      </c>
      <c r="D22" s="2"/>
      <c r="E22" s="2"/>
      <c r="F22" s="2"/>
      <c r="G22" s="2"/>
      <c r="H22" s="2"/>
    </row>
    <row r="23" spans="1:11">
      <c r="A23" s="2"/>
      <c r="B23" s="2" t="s">
        <v>23</v>
      </c>
      <c r="C23" s="2" t="s">
        <v>25</v>
      </c>
      <c r="D23" s="2"/>
      <c r="E23" s="2"/>
      <c r="F23" s="2"/>
      <c r="G23" s="2"/>
      <c r="H23" s="2"/>
    </row>
    <row r="24" spans="1:11">
      <c r="A24" s="2"/>
      <c r="B24" s="2" t="s">
        <v>23</v>
      </c>
      <c r="C24" s="2" t="s">
        <v>26</v>
      </c>
      <c r="D24" s="2"/>
      <c r="E24" s="2"/>
      <c r="F24" s="2"/>
      <c r="G24" s="2"/>
      <c r="H24" s="2"/>
    </row>
    <row r="25" spans="1:11">
      <c r="A25" s="2"/>
      <c r="B25" s="2" t="s">
        <v>23</v>
      </c>
      <c r="C25" s="2" t="s">
        <v>27</v>
      </c>
      <c r="D25" s="2"/>
      <c r="E25" s="2" t="str">
        <f>MID(wybranakolekcja,1,2)</f>
        <v>Wy</v>
      </c>
      <c r="F25" s="2" t="str">
        <f>MID(wybranymodel,1,2)</f>
        <v/>
      </c>
      <c r="G25" s="2">
        <f>IF(E25=F25,1,0)</f>
        <v>0</v>
      </c>
      <c r="H25" s="2"/>
    </row>
    <row r="26" spans="1:11">
      <c r="A26" s="2"/>
      <c r="B26" s="2" t="s">
        <v>23</v>
      </c>
      <c r="C26" s="2" t="s">
        <v>28</v>
      </c>
      <c r="D26" s="2"/>
      <c r="E26" s="2"/>
      <c r="F26" s="2"/>
      <c r="G26" s="2"/>
      <c r="H26" s="2"/>
    </row>
    <row r="27" spans="1:11">
      <c r="A27" s="2"/>
      <c r="B27" s="2" t="s">
        <v>23</v>
      </c>
      <c r="C27" s="2" t="s">
        <v>29</v>
      </c>
      <c r="D27" s="2"/>
      <c r="E27" s="2" t="str">
        <f t="array" ref="E27">MID(wybranakolekcja2,1,2)</f>
        <v/>
      </c>
      <c r="F27" s="2" t="str">
        <f t="array" ref="F27">MID(wybranymodel2,1,2)</f>
        <v/>
      </c>
      <c r="G27" s="2">
        <f t="array" ref="G27">IF(E27=F27,1,0)</f>
        <v>1</v>
      </c>
      <c r="H27" s="2"/>
    </row>
    <row r="28" spans="1:11">
      <c r="A28" s="2"/>
      <c r="B28" s="2" t="s">
        <v>23</v>
      </c>
      <c r="C28" s="2" t="s">
        <v>30</v>
      </c>
      <c r="D28" s="2"/>
      <c r="E28" s="2"/>
      <c r="F28" s="2"/>
      <c r="G28" s="2"/>
      <c r="H28" s="2"/>
    </row>
    <row r="29" spans="1:11">
      <c r="A29" s="2"/>
      <c r="B29" s="2" t="s">
        <v>23</v>
      </c>
      <c r="C29" s="2" t="s">
        <v>31</v>
      </c>
      <c r="D29" s="2"/>
      <c r="E29" s="2" t="str">
        <f t="array" ref="E29">MID(wybranakolekcja3,1,2)</f>
        <v/>
      </c>
      <c r="F29" s="2" t="str">
        <f t="array" ref="F29">MID(wybranymodel3,1,2)</f>
        <v/>
      </c>
      <c r="G29" s="2">
        <f t="array" ref="G29">IF(E29=F29,1,0)</f>
        <v>1</v>
      </c>
      <c r="H29" s="2"/>
    </row>
    <row r="30" spans="1:11">
      <c r="A30" s="2"/>
      <c r="B30" s="2" t="s">
        <v>23</v>
      </c>
      <c r="C30" s="2" t="s">
        <v>32</v>
      </c>
      <c r="D30" s="2"/>
      <c r="E30" s="2"/>
      <c r="F30" s="2"/>
      <c r="G30" s="2"/>
      <c r="H30" s="2"/>
    </row>
    <row r="31" spans="1:11">
      <c r="A31" s="2"/>
      <c r="B31" s="2" t="s">
        <v>23</v>
      </c>
      <c r="C31" s="2" t="s">
        <v>33</v>
      </c>
      <c r="D31" s="2"/>
      <c r="E31" s="2" t="str">
        <f t="array" ref="E31">MID(wybranakolekcja4,1,2)</f>
        <v/>
      </c>
      <c r="F31" s="2" t="str">
        <f t="array" ref="F31">MID(wybranymodel4,1,2)</f>
        <v/>
      </c>
      <c r="G31" s="2">
        <f t="array" ref="G31">IF(E31=F31,1,0)</f>
        <v>1</v>
      </c>
      <c r="H31" s="2"/>
    </row>
    <row r="32" spans="1:11">
      <c r="A32" s="2"/>
      <c r="B32" s="2" t="s">
        <v>23</v>
      </c>
      <c r="C32" s="2" t="s">
        <v>34</v>
      </c>
      <c r="D32" s="2"/>
      <c r="E32" s="2"/>
      <c r="F32" s="2"/>
      <c r="G32" s="2"/>
      <c r="H32" s="2"/>
    </row>
    <row r="33" spans="1:9">
      <c r="A33" s="2"/>
      <c r="B33" s="2" t="s">
        <v>23</v>
      </c>
      <c r="C33" s="2" t="s">
        <v>35</v>
      </c>
      <c r="D33" s="2"/>
      <c r="E33" s="2" t="str">
        <f t="array" ref="E33">MID(wybranakolekcja5,1,2)</f>
        <v/>
      </c>
      <c r="F33" s="2" t="str">
        <f t="array" ref="F33">MID(wybranymodel5,1,2)</f>
        <v/>
      </c>
      <c r="G33" s="2">
        <f t="array" ref="G33">IF(E33=F33,1,0)</f>
        <v>1</v>
      </c>
      <c r="H33" s="2"/>
    </row>
    <row r="34" spans="1:9">
      <c r="A34" s="2"/>
      <c r="B34" s="2" t="s">
        <v>23</v>
      </c>
      <c r="C34" s="2" t="s">
        <v>36</v>
      </c>
      <c r="D34" s="2"/>
      <c r="E34" s="2"/>
      <c r="F34" s="2"/>
      <c r="G34" s="2"/>
      <c r="H34" s="2"/>
    </row>
    <row r="35" spans="1:9">
      <c r="A35" s="2"/>
      <c r="B35" s="2" t="s">
        <v>23</v>
      </c>
      <c r="C35" s="2" t="s">
        <v>37</v>
      </c>
      <c r="D35" s="2"/>
      <c r="E35" s="2"/>
      <c r="F35" s="2"/>
      <c r="G35" s="2"/>
      <c r="H35" s="2"/>
    </row>
    <row r="36" spans="1:9">
      <c r="A36" s="2"/>
      <c r="B36" s="2" t="s">
        <v>23</v>
      </c>
      <c r="C36" s="2" t="s">
        <v>38</v>
      </c>
      <c r="D36" s="2"/>
      <c r="E36" s="2" t="str">
        <f>MID(wybranaramka,1,2)</f>
        <v>Wy</v>
      </c>
      <c r="F36" s="2" t="str">
        <f>MID(wybraneszklenie,1,2)</f>
        <v/>
      </c>
      <c r="G36" s="2">
        <f>IF(E36=F36,1,0)</f>
        <v>0</v>
      </c>
      <c r="H36" s="2"/>
    </row>
    <row r="37" spans="1:9">
      <c r="A37" s="2"/>
      <c r="B37" s="2" t="s">
        <v>23</v>
      </c>
      <c r="C37" s="2" t="s">
        <v>39</v>
      </c>
      <c r="D37" s="2"/>
      <c r="E37" s="2"/>
      <c r="F37" s="2"/>
      <c r="G37" s="2"/>
      <c r="H37" s="2"/>
    </row>
    <row r="38" spans="1:9">
      <c r="A38" s="2"/>
      <c r="B38" s="2" t="s">
        <v>23</v>
      </c>
      <c r="C38" s="2" t="s">
        <v>40</v>
      </c>
      <c r="D38" s="2"/>
      <c r="E38" s="2" t="str">
        <f>MID(wybranaramka2,1,2)</f>
        <v/>
      </c>
      <c r="F38" s="2" t="str">
        <f>MID(wybraneszklenie2,1,2)</f>
        <v/>
      </c>
      <c r="G38" s="2">
        <f t="array" ref="G38">IF(E38=F38,1,0)</f>
        <v>1</v>
      </c>
      <c r="H38" s="2"/>
    </row>
    <row r="39" spans="1:9">
      <c r="A39" s="2"/>
      <c r="B39" s="2" t="s">
        <v>23</v>
      </c>
      <c r="C39" s="2" t="s">
        <v>41</v>
      </c>
      <c r="D39" s="2"/>
      <c r="E39" s="2"/>
      <c r="F39" s="2"/>
      <c r="G39" s="2"/>
      <c r="H39" s="2"/>
    </row>
    <row r="40" spans="1:9">
      <c r="A40" s="2"/>
      <c r="B40" s="2" t="s">
        <v>23</v>
      </c>
      <c r="C40" s="2" t="s">
        <v>42</v>
      </c>
      <c r="D40" s="2"/>
      <c r="E40" s="2" t="str">
        <f>MID(wybranaramka3,1,2)</f>
        <v/>
      </c>
      <c r="F40" s="2" t="str">
        <f>MID(wybraneszklenie3,1,2)</f>
        <v/>
      </c>
      <c r="G40" s="2">
        <f t="array" ref="G40">IF(E40=F40,1,0)</f>
        <v>1</v>
      </c>
      <c r="H40" s="2"/>
    </row>
    <row r="41" spans="1:9">
      <c r="A41" s="2"/>
      <c r="B41" s="2" t="s">
        <v>23</v>
      </c>
      <c r="C41" s="2" t="s">
        <v>43</v>
      </c>
      <c r="D41" s="2"/>
      <c r="E41" s="2"/>
      <c r="F41" s="2"/>
      <c r="G41" s="2"/>
      <c r="H41" s="2"/>
    </row>
    <row r="42" spans="1:9">
      <c r="E42" s="2" t="str">
        <f>MID(wybranaramka4,1,2)</f>
        <v/>
      </c>
      <c r="F42" s="2" t="str">
        <f>MID(wybraneszklenie4,1,2)</f>
        <v/>
      </c>
      <c r="G42" s="2">
        <f t="array" ref="G42">IF(E42=F42,1,0)</f>
        <v>1</v>
      </c>
    </row>
    <row r="43" spans="1:9">
      <c r="E43" s="2"/>
      <c r="F43" s="2"/>
      <c r="G43" s="2"/>
    </row>
    <row r="44" spans="1:9">
      <c r="E44" s="2" t="str">
        <f>MID(wybranaramka5,1,2)</f>
        <v/>
      </c>
      <c r="F44" s="2" t="str">
        <f>MID(wybraneszklenie5,1,2)</f>
        <v/>
      </c>
      <c r="G44" s="2">
        <f t="array" ref="G44">IF(E44=F44,1,0)</f>
        <v>1</v>
      </c>
    </row>
    <row r="47" spans="1:9">
      <c r="E47" s="1">
        <f>IF(AND(wybranaramka="inox",wybraneszklenie="-"),1,0)</f>
        <v>0</v>
      </c>
      <c r="F47" s="1">
        <f>IF(AND(wybranaramka2="inox",wybraneszklenie2="-"),1,0)</f>
        <v>0</v>
      </c>
      <c r="G47" s="1">
        <f>IF(AND(wybranaramka3="inox",wybraneszklenie3="-"),1,0)</f>
        <v>0</v>
      </c>
      <c r="H47" s="1">
        <f>IF(AND(wybranaramka4="inox",wybraneszklenie4="-"),1,0)</f>
        <v>0</v>
      </c>
      <c r="I47" s="1">
        <f>IF(AND(wybranaramka5="inox",wybraneszklenie5="-"),1,0)</f>
        <v>0</v>
      </c>
    </row>
    <row r="48" spans="1:9">
      <c r="I48" s="1"/>
    </row>
    <row r="49" spans="5:9">
      <c r="E49" s="1">
        <f>IF(AND(wybranaramka="czarna",wybraneszklenie="-"),1,0)</f>
        <v>0</v>
      </c>
      <c r="F49" s="1">
        <f>IF(AND(wybranaramka2="czarna",wybraneszklenie2="-"),1,0)</f>
        <v>0</v>
      </c>
      <c r="G49" s="1">
        <f>IF(AND(wybranaramka3="czarna",wybraneszklenie3="-"),1,0)</f>
        <v>0</v>
      </c>
      <c r="H49" s="1">
        <f>IF(AND(wybranaramka4="czarna",wybraneszklenie4="-"),1,0)</f>
        <v>0</v>
      </c>
      <c r="I49" s="1">
        <f>IF(AND(wybranaramka5="czarna",wybraneszklenie5="-"),1,0)</f>
        <v>0</v>
      </c>
    </row>
    <row r="50" spans="5:9">
      <c r="I50" s="1"/>
    </row>
    <row r="51" spans="5:9">
      <c r="E51" s="1">
        <f>IF(AND(wybranaramka="brak/pełne",wybraneszklenie&lt;&gt;"-"),1,0)</f>
        <v>0</v>
      </c>
      <c r="F51" s="1">
        <f>IF(AND(wybranaramka2="brak/pełne",wybraneszklenie2&lt;&gt;"-"),1,0)</f>
        <v>0</v>
      </c>
      <c r="G51" s="1">
        <f>IF(AND(wybranaramka3="brak/pełne",wybraneszklenie3&lt;&gt;"-"),1,0)</f>
        <v>0</v>
      </c>
      <c r="H51" s="1">
        <f>IF(AND(wybranaramka4="brak/pełne",wybraneszklenie4&lt;&gt;"-"),1,0)</f>
        <v>0</v>
      </c>
      <c r="I51" s="1">
        <f>IF(AND(wybranaramka5="brak/pełne",wybraneszklenie5&lt;&gt;"-"),1,0)</f>
        <v>0</v>
      </c>
    </row>
    <row r="2148" ht="13.5" customHeight="1"/>
    <row r="2149" ht="13.5" customHeight="1"/>
    <row r="2150" ht="13.5" customHeight="1"/>
    <row r="2985" ht="15" customHeight="1"/>
    <row r="2986" ht="15" customHeight="1"/>
  </sheetData>
  <dataConsolidate/>
  <conditionalFormatting sqref="N2">
    <cfRule type="expression" dxfId="26" priority="1">
      <formula>$G$25=0</formula>
    </cfRule>
  </conditionalFormatting>
  <dataValidations disablePrompts="1" count="4">
    <dataValidation type="list" allowBlank="1" showInputMessage="1" showErrorMessage="1" sqref="M2" xr:uid="{00000000-0002-0000-0000-000000000000}">
      <formula1>zrodlokolekcje</formula1>
    </dataValidation>
    <dataValidation type="list" allowBlank="1" showInputMessage="1" showErrorMessage="1" sqref="P2" xr:uid="{00000000-0002-0000-0000-000001000000}">
      <formula1>zrodloramki</formula1>
    </dataValidation>
    <dataValidation type="list" allowBlank="1" showInputMessage="1" showErrorMessage="1" sqref="N2" xr:uid="{00000000-0002-0000-0000-000002000000}">
      <formula1>OFFSET($C$1,MATCH($M$2,zrodlokolekcja,0),0,COUNTIF(zrodlokolekcja,$M$2),1)</formula1>
    </dataValidation>
    <dataValidation type="list" allowBlank="1" showInputMessage="1" showErrorMessage="1" sqref="Q2" xr:uid="{00000000-0002-0000-0000-000003000000}">
      <formula1>OFFSET($J$1,MATCH($P$2,$I$2:$I$8,0),0,COUNTIF($I$2:$I$8,$P$2),1)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CO69"/>
  <sheetViews>
    <sheetView showGridLines="0" tabSelected="1" zoomScaleNormal="100" workbookViewId="0"/>
  </sheetViews>
  <sheetFormatPr defaultColWidth="0" defaultRowHeight="10.5" zeroHeight="1"/>
  <cols>
    <col min="1" max="1" width="3.625" style="2" customWidth="1"/>
    <col min="2" max="2" width="3" style="2" customWidth="1"/>
    <col min="3" max="3" width="8.625" style="2" customWidth="1"/>
    <col min="4" max="4" width="2.125" style="2" customWidth="1"/>
    <col min="5" max="5" width="8.625" style="2" customWidth="1"/>
    <col min="6" max="6" width="2.125" style="2" customWidth="1"/>
    <col min="7" max="7" width="9.75" style="2" customWidth="1"/>
    <col min="8" max="8" width="2.125" style="2" customWidth="1"/>
    <col min="9" max="9" width="8.625" style="2" customWidth="1"/>
    <col min="10" max="10" width="2.125" style="2" customWidth="1"/>
    <col min="11" max="11" width="10" style="2" customWidth="1"/>
    <col min="12" max="12" width="2.125" style="2" customWidth="1"/>
    <col min="13" max="13" width="8.625" style="2" customWidth="1"/>
    <col min="14" max="14" width="2.125" style="2" customWidth="1"/>
    <col min="15" max="15" width="8.625" style="2" customWidth="1"/>
    <col min="16" max="16" width="2.125" style="2" customWidth="1"/>
    <col min="17" max="17" width="8.625" style="2" customWidth="1"/>
    <col min="18" max="18" width="1.875" style="2" customWidth="1"/>
    <col min="19" max="19" width="7.5" style="2" customWidth="1"/>
    <col min="20" max="20" width="2.125" style="2" customWidth="1"/>
    <col min="21" max="21" width="3.625" style="2" customWidth="1"/>
    <col min="22" max="93" width="0" style="2" hidden="1" customWidth="1"/>
    <col min="94" max="16384" width="9" style="2" hidden="1"/>
  </cols>
  <sheetData>
    <row r="1" spans="2:20" ht="10.5" customHeight="1"/>
    <row r="2" spans="2:20" ht="9.9499999999999993" customHeight="1"/>
    <row r="3" spans="2:20" ht="20.100000000000001" customHeight="1">
      <c r="B3" s="42" t="s">
        <v>80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 ht="15" customHeight="1">
      <c r="B4" s="2" t="s">
        <v>85</v>
      </c>
    </row>
    <row r="5" spans="2:20" ht="10.5" customHeight="1">
      <c r="B5" s="19"/>
    </row>
    <row r="6" spans="2:20" ht="10.5" customHeight="1">
      <c r="Q6" s="43"/>
      <c r="R6" s="44"/>
      <c r="S6" s="44"/>
      <c r="T6" s="44"/>
    </row>
    <row r="7" spans="2:20" ht="20.100000000000001" customHeight="1">
      <c r="B7" s="3" t="s">
        <v>82</v>
      </c>
      <c r="I7" s="17" t="s">
        <v>83</v>
      </c>
      <c r="M7" s="3" t="s">
        <v>88</v>
      </c>
      <c r="R7" s="45"/>
      <c r="S7" s="45"/>
      <c r="T7" s="45"/>
    </row>
    <row r="8" spans="2:20" ht="20.100000000000001" customHeight="1">
      <c r="B8" s="46"/>
      <c r="C8" s="47"/>
      <c r="D8" s="47"/>
      <c r="E8" s="47"/>
      <c r="F8" s="47"/>
      <c r="G8" s="48"/>
      <c r="I8" s="55">
        <f ca="1">TODAY()</f>
        <v>45063</v>
      </c>
      <c r="J8" s="56"/>
      <c r="K8" s="57"/>
      <c r="M8" s="46"/>
      <c r="N8" s="47"/>
      <c r="O8" s="47"/>
      <c r="P8" s="47"/>
      <c r="Q8" s="47"/>
      <c r="R8" s="47"/>
      <c r="S8" s="47"/>
      <c r="T8" s="48"/>
    </row>
    <row r="9" spans="2:20" ht="20.100000000000001" customHeight="1">
      <c r="B9" s="49"/>
      <c r="C9" s="50"/>
      <c r="D9" s="50"/>
      <c r="E9" s="50"/>
      <c r="F9" s="50"/>
      <c r="G9" s="51"/>
      <c r="M9" s="52"/>
      <c r="N9" s="53"/>
      <c r="O9" s="53"/>
      <c r="P9" s="53"/>
      <c r="Q9" s="53"/>
      <c r="R9" s="53"/>
      <c r="S9" s="53"/>
      <c r="T9" s="54"/>
    </row>
    <row r="10" spans="2:20" ht="20.100000000000001" customHeight="1">
      <c r="B10" s="49"/>
      <c r="C10" s="50"/>
      <c r="D10" s="50"/>
      <c r="E10" s="50"/>
      <c r="F10" s="50"/>
      <c r="G10" s="51"/>
      <c r="H10" s="16"/>
      <c r="I10" s="18" t="s">
        <v>84</v>
      </c>
    </row>
    <row r="11" spans="2:20" ht="20.100000000000001" customHeight="1">
      <c r="B11" s="52"/>
      <c r="C11" s="53"/>
      <c r="D11" s="53"/>
      <c r="E11" s="53"/>
      <c r="F11" s="53"/>
      <c r="G11" s="54"/>
      <c r="H11" s="16"/>
      <c r="I11" s="58"/>
      <c r="J11" s="59"/>
      <c r="K11" s="60"/>
      <c r="L11" s="16"/>
      <c r="M11" s="61" t="s">
        <v>87</v>
      </c>
      <c r="N11" s="61"/>
      <c r="O11" s="61"/>
      <c r="P11" s="17"/>
      <c r="Q11" s="62"/>
      <c r="R11" s="63"/>
      <c r="S11" s="63"/>
      <c r="T11" s="64"/>
    </row>
    <row r="12" spans="2:20" ht="10.5" customHeight="1">
      <c r="L12" s="16"/>
      <c r="S12" s="15"/>
      <c r="T12" s="15"/>
    </row>
    <row r="13" spans="2:20" ht="10.5" customHeight="1">
      <c r="L13" s="16"/>
      <c r="S13" s="15"/>
      <c r="T13" s="15"/>
    </row>
    <row r="14" spans="2:20" ht="10.5" customHeight="1">
      <c r="L14" s="16"/>
      <c r="S14" s="15"/>
      <c r="T14" s="15"/>
    </row>
    <row r="15" spans="2:20" ht="10.5" customHeight="1"/>
    <row r="16" spans="2:20" ht="30" customHeight="1">
      <c r="B16" s="7" t="s">
        <v>68</v>
      </c>
      <c r="C16" s="9" t="s">
        <v>0</v>
      </c>
      <c r="D16" s="10"/>
      <c r="E16" s="9" t="s">
        <v>1</v>
      </c>
      <c r="F16" s="10"/>
      <c r="G16" s="9" t="s">
        <v>45</v>
      </c>
      <c r="H16" s="10"/>
      <c r="I16" s="9" t="s">
        <v>47</v>
      </c>
      <c r="J16" s="10"/>
      <c r="K16" s="9" t="s">
        <v>48</v>
      </c>
      <c r="L16" s="10"/>
      <c r="M16" s="9" t="s">
        <v>49</v>
      </c>
      <c r="N16" s="10"/>
      <c r="O16" s="9" t="s">
        <v>50</v>
      </c>
      <c r="P16" s="10"/>
      <c r="Q16" s="9" t="s">
        <v>44</v>
      </c>
      <c r="R16" s="10"/>
      <c r="S16" s="9" t="s">
        <v>69</v>
      </c>
      <c r="T16" s="11"/>
    </row>
    <row r="17" spans="1:21" ht="30" customHeight="1">
      <c r="B17" s="13">
        <v>1</v>
      </c>
      <c r="C17" s="37" t="s">
        <v>74</v>
      </c>
      <c r="D17" s="12"/>
      <c r="E17" s="37"/>
      <c r="F17" s="12"/>
      <c r="G17" s="37" t="s">
        <v>75</v>
      </c>
      <c r="H17" s="12"/>
      <c r="I17" s="37" t="s">
        <v>76</v>
      </c>
      <c r="J17" s="12"/>
      <c r="K17" s="37" t="s">
        <v>77</v>
      </c>
      <c r="L17" s="12"/>
      <c r="M17" s="37" t="s">
        <v>78</v>
      </c>
      <c r="N17" s="12"/>
      <c r="O17" s="37" t="s">
        <v>107</v>
      </c>
      <c r="P17" s="12"/>
      <c r="Q17" s="37"/>
      <c r="R17" s="12"/>
      <c r="S17" s="37" t="s">
        <v>79</v>
      </c>
      <c r="T17" s="12"/>
    </row>
    <row r="18" spans="1:21" ht="30" customHeight="1">
      <c r="B18" s="8">
        <v>2</v>
      </c>
      <c r="C18" s="38"/>
      <c r="D18" s="14"/>
      <c r="E18" s="38"/>
      <c r="F18" s="14"/>
      <c r="G18" s="38"/>
      <c r="H18" s="14"/>
      <c r="I18" s="38"/>
      <c r="J18" s="14"/>
      <c r="K18" s="38"/>
      <c r="L18" s="14"/>
      <c r="M18" s="38"/>
      <c r="N18" s="14"/>
      <c r="O18" s="38"/>
      <c r="P18" s="14"/>
      <c r="Q18" s="38"/>
      <c r="R18" s="14"/>
      <c r="S18" s="38"/>
      <c r="T18" s="14"/>
    </row>
    <row r="19" spans="1:21" ht="30" customHeight="1">
      <c r="B19" s="8">
        <v>3</v>
      </c>
      <c r="C19" s="38"/>
      <c r="D19" s="14"/>
      <c r="E19" s="38"/>
      <c r="F19" s="14"/>
      <c r="G19" s="38"/>
      <c r="H19" s="14"/>
      <c r="I19" s="38"/>
      <c r="J19" s="14"/>
      <c r="K19" s="38"/>
      <c r="L19" s="14"/>
      <c r="M19" s="38"/>
      <c r="N19" s="14"/>
      <c r="O19" s="38"/>
      <c r="P19" s="14"/>
      <c r="Q19" s="38"/>
      <c r="R19" s="14"/>
      <c r="S19" s="38"/>
      <c r="T19" s="14"/>
    </row>
    <row r="20" spans="1:21" ht="30" customHeight="1">
      <c r="B20" s="8">
        <v>4</v>
      </c>
      <c r="C20" s="38"/>
      <c r="D20" s="14"/>
      <c r="E20" s="38"/>
      <c r="F20" s="14"/>
      <c r="G20" s="38"/>
      <c r="H20" s="14"/>
      <c r="I20" s="38"/>
      <c r="J20" s="14"/>
      <c r="K20" s="38"/>
      <c r="L20" s="14"/>
      <c r="M20" s="38"/>
      <c r="N20" s="14"/>
      <c r="O20" s="38"/>
      <c r="P20" s="14"/>
      <c r="Q20" s="38"/>
      <c r="R20" s="14"/>
      <c r="S20" s="38"/>
      <c r="T20" s="14"/>
    </row>
    <row r="21" spans="1:21" ht="30" customHeight="1">
      <c r="B21" s="8">
        <v>5</v>
      </c>
      <c r="C21" s="38"/>
      <c r="D21" s="14"/>
      <c r="E21" s="38"/>
      <c r="F21" s="14"/>
      <c r="G21" s="38"/>
      <c r="H21" s="14"/>
      <c r="I21" s="38"/>
      <c r="J21" s="14"/>
      <c r="K21" s="38"/>
      <c r="L21" s="14"/>
      <c r="M21" s="38"/>
      <c r="N21" s="14"/>
      <c r="O21" s="38"/>
      <c r="P21" s="14"/>
      <c r="Q21" s="38"/>
      <c r="R21" s="14"/>
      <c r="S21" s="38"/>
      <c r="T21" s="14"/>
    </row>
    <row r="22" spans="1:21" ht="10.5" customHeight="1"/>
    <row r="23" spans="1:21" ht="10.5" customHeight="1"/>
    <row r="24" spans="1:21" ht="30" customHeight="1">
      <c r="A24" s="20"/>
      <c r="B24" s="65" t="s">
        <v>104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U24" s="20"/>
    </row>
    <row r="25" spans="1:21" ht="3.95" customHeight="1">
      <c r="A25" s="20"/>
      <c r="B25" s="68" t="s">
        <v>89</v>
      </c>
      <c r="C25" s="69"/>
      <c r="D25" s="69"/>
      <c r="E25" s="69"/>
      <c r="F25" s="70"/>
      <c r="G25" s="68" t="s">
        <v>91</v>
      </c>
      <c r="H25" s="70"/>
      <c r="I25" s="68" t="s">
        <v>69</v>
      </c>
      <c r="J25" s="70"/>
      <c r="K25" s="68" t="s">
        <v>92</v>
      </c>
      <c r="L25" s="69"/>
      <c r="M25" s="69"/>
      <c r="N25" s="70"/>
      <c r="O25" s="68" t="s">
        <v>69</v>
      </c>
      <c r="P25" s="69"/>
      <c r="Q25" s="74"/>
      <c r="R25" s="75"/>
      <c r="S25" s="74"/>
      <c r="T25" s="75"/>
      <c r="U25" s="20"/>
    </row>
    <row r="26" spans="1:21" ht="14.1" customHeight="1">
      <c r="A26" s="20"/>
      <c r="B26" s="71"/>
      <c r="C26" s="72"/>
      <c r="D26" s="72"/>
      <c r="E26" s="72"/>
      <c r="F26" s="73"/>
      <c r="G26" s="71"/>
      <c r="H26" s="73"/>
      <c r="I26" s="71"/>
      <c r="J26" s="73"/>
      <c r="K26" s="71"/>
      <c r="L26" s="72"/>
      <c r="M26" s="72"/>
      <c r="N26" s="73"/>
      <c r="O26" s="71"/>
      <c r="P26" s="72"/>
      <c r="Q26" s="76" t="s">
        <v>102</v>
      </c>
      <c r="R26" s="77"/>
      <c r="S26" s="80" t="s">
        <v>69</v>
      </c>
      <c r="T26" s="81"/>
      <c r="U26" s="20"/>
    </row>
    <row r="27" spans="1:21" ht="21" customHeight="1">
      <c r="A27" s="20"/>
      <c r="B27" s="84" t="s">
        <v>90</v>
      </c>
      <c r="C27" s="85"/>
      <c r="D27" s="85"/>
      <c r="E27" s="85"/>
      <c r="F27" s="86"/>
      <c r="G27" s="90" t="s">
        <v>98</v>
      </c>
      <c r="H27" s="91"/>
      <c r="I27" s="39" t="s">
        <v>61</v>
      </c>
      <c r="J27" s="22"/>
      <c r="K27" s="92" t="s">
        <v>93</v>
      </c>
      <c r="L27" s="93"/>
      <c r="M27" s="96" t="s">
        <v>101</v>
      </c>
      <c r="N27" s="97"/>
      <c r="O27" s="39" t="s">
        <v>61</v>
      </c>
      <c r="P27" s="23"/>
      <c r="Q27" s="78"/>
      <c r="R27" s="79"/>
      <c r="S27" s="82"/>
      <c r="T27" s="83"/>
      <c r="U27" s="20"/>
    </row>
    <row r="28" spans="1:21" ht="21" customHeight="1">
      <c r="A28" s="20"/>
      <c r="B28" s="87"/>
      <c r="C28" s="88"/>
      <c r="D28" s="88"/>
      <c r="E28" s="88"/>
      <c r="F28" s="89"/>
      <c r="G28" s="90" t="s">
        <v>99</v>
      </c>
      <c r="H28" s="90"/>
      <c r="I28" s="39" t="s">
        <v>61</v>
      </c>
      <c r="J28" s="22"/>
      <c r="K28" s="94"/>
      <c r="L28" s="95"/>
      <c r="M28" s="90" t="s">
        <v>94</v>
      </c>
      <c r="N28" s="90"/>
      <c r="O28" s="39" t="s">
        <v>61</v>
      </c>
      <c r="P28" s="22"/>
      <c r="Q28" s="98" t="s">
        <v>95</v>
      </c>
      <c r="R28" s="98"/>
      <c r="S28" s="39" t="s">
        <v>61</v>
      </c>
      <c r="T28" s="22"/>
      <c r="U28" s="20"/>
    </row>
    <row r="29" spans="1:21" ht="21" customHeight="1">
      <c r="A29" s="20"/>
      <c r="B29" s="90" t="s">
        <v>86</v>
      </c>
      <c r="C29" s="90"/>
      <c r="D29" s="90"/>
      <c r="E29" s="90"/>
      <c r="F29" s="90"/>
      <c r="G29" s="90" t="s">
        <v>98</v>
      </c>
      <c r="H29" s="90"/>
      <c r="I29" s="39" t="s">
        <v>61</v>
      </c>
      <c r="J29" s="22"/>
      <c r="K29" s="92" t="s">
        <v>100</v>
      </c>
      <c r="L29" s="26"/>
      <c r="M29" s="99" t="s">
        <v>101</v>
      </c>
      <c r="N29" s="97"/>
      <c r="O29" s="39" t="s">
        <v>61</v>
      </c>
      <c r="P29" s="22"/>
      <c r="Q29" s="90" t="s">
        <v>96</v>
      </c>
      <c r="R29" s="90"/>
      <c r="S29" s="39" t="s">
        <v>61</v>
      </c>
      <c r="T29" s="22"/>
      <c r="U29" s="20"/>
    </row>
    <row r="30" spans="1:21" ht="21" customHeight="1">
      <c r="A30" s="20"/>
      <c r="B30" s="90"/>
      <c r="C30" s="90"/>
      <c r="D30" s="90"/>
      <c r="E30" s="90"/>
      <c r="F30" s="90"/>
      <c r="G30" s="90" t="s">
        <v>99</v>
      </c>
      <c r="H30" s="90"/>
      <c r="I30" s="39" t="s">
        <v>61</v>
      </c>
      <c r="J30" s="22"/>
      <c r="K30" s="87"/>
      <c r="L30" s="27"/>
      <c r="M30" s="100" t="s">
        <v>94</v>
      </c>
      <c r="N30" s="90"/>
      <c r="O30" s="39" t="s">
        <v>61</v>
      </c>
      <c r="P30" s="22"/>
      <c r="Q30" s="90" t="s">
        <v>97</v>
      </c>
      <c r="R30" s="90"/>
      <c r="S30" s="39" t="s">
        <v>61</v>
      </c>
      <c r="T30" s="22"/>
      <c r="U30" s="20"/>
    </row>
    <row r="31" spans="1:21" ht="10.5" customHeight="1">
      <c r="A31" s="20"/>
      <c r="B31" s="30"/>
      <c r="C31" s="30"/>
      <c r="D31" s="30"/>
      <c r="E31" s="30"/>
      <c r="F31" s="30"/>
      <c r="G31" s="30"/>
      <c r="H31" s="30"/>
      <c r="I31" s="24"/>
      <c r="J31" s="25"/>
      <c r="K31" s="31"/>
      <c r="L31" s="31"/>
      <c r="M31" s="102"/>
      <c r="N31" s="102"/>
      <c r="O31" s="24"/>
      <c r="P31" s="25"/>
      <c r="Q31" s="30"/>
      <c r="R31" s="30"/>
      <c r="S31" s="24"/>
      <c r="T31" s="25"/>
      <c r="U31" s="20"/>
    </row>
    <row r="32" spans="1:21" ht="11.25" customHeight="1">
      <c r="A32" s="20"/>
      <c r="B32" s="30"/>
      <c r="C32" s="30"/>
      <c r="D32" s="30"/>
      <c r="E32" s="30"/>
      <c r="F32" s="30"/>
      <c r="I32" s="32"/>
      <c r="J32" s="32"/>
      <c r="K32" s="32"/>
      <c r="L32" s="32"/>
      <c r="M32" s="34"/>
      <c r="N32" s="30"/>
      <c r="O32" s="21"/>
      <c r="P32" s="21"/>
      <c r="Q32" s="21"/>
      <c r="R32" s="21"/>
      <c r="S32" s="28" t="s">
        <v>69</v>
      </c>
      <c r="T32" s="33"/>
      <c r="U32" s="20"/>
    </row>
    <row r="33" spans="1:21" ht="21" customHeight="1">
      <c r="A33" s="20"/>
      <c r="B33" s="30"/>
      <c r="C33" s="30"/>
      <c r="D33" s="30"/>
      <c r="E33" s="30"/>
      <c r="F33" s="30"/>
      <c r="I33" s="32"/>
      <c r="J33" s="32"/>
      <c r="K33" s="32"/>
      <c r="L33" s="32"/>
      <c r="M33" s="30"/>
      <c r="N33" s="30"/>
      <c r="O33" s="91" t="s">
        <v>103</v>
      </c>
      <c r="P33" s="103"/>
      <c r="Q33" s="103"/>
      <c r="R33" s="100"/>
      <c r="S33" s="40" t="s">
        <v>61</v>
      </c>
      <c r="T33" s="35"/>
      <c r="U33" s="20"/>
    </row>
    <row r="34" spans="1:21" ht="21" customHeight="1">
      <c r="A34" s="20"/>
      <c r="B34" s="21"/>
      <c r="C34" s="21"/>
      <c r="D34" s="21"/>
      <c r="E34" s="21"/>
      <c r="F34" s="21"/>
      <c r="K34" s="21"/>
      <c r="L34" s="21"/>
      <c r="M34" s="21"/>
      <c r="N34" s="21"/>
      <c r="O34" s="91" t="s">
        <v>106</v>
      </c>
      <c r="P34" s="103"/>
      <c r="Q34" s="103"/>
      <c r="R34" s="100"/>
      <c r="S34" s="41" t="s">
        <v>61</v>
      </c>
      <c r="T34" s="36"/>
      <c r="U34" s="20"/>
    </row>
    <row r="35" spans="1:21" ht="21" customHeight="1">
      <c r="A35" s="20"/>
      <c r="B35" s="21"/>
      <c r="C35" s="21"/>
      <c r="D35" s="21"/>
      <c r="E35" s="21"/>
      <c r="F35" s="21"/>
      <c r="K35" s="21"/>
      <c r="L35" s="21"/>
      <c r="O35" s="91" t="s">
        <v>105</v>
      </c>
      <c r="P35" s="103"/>
      <c r="Q35" s="103"/>
      <c r="R35" s="100"/>
      <c r="S35" s="41" t="s">
        <v>61</v>
      </c>
      <c r="T35" s="36"/>
      <c r="U35" s="20"/>
    </row>
    <row r="36" spans="1:21" ht="10.5" customHeight="1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Q36" s="21"/>
      <c r="R36" s="21"/>
      <c r="S36" s="21"/>
      <c r="T36" s="21"/>
      <c r="U36" s="20"/>
    </row>
    <row r="37" spans="1:21" ht="10.5" customHeight="1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Q37" s="21"/>
      <c r="R37" s="21"/>
      <c r="S37" s="21"/>
      <c r="T37" s="21"/>
      <c r="U37" s="20"/>
    </row>
    <row r="38" spans="1:21" ht="10.5" customHeight="1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Q38" s="21"/>
      <c r="R38" s="21"/>
      <c r="S38" s="21"/>
      <c r="T38" s="21"/>
      <c r="U38" s="20"/>
    </row>
    <row r="39" spans="1:21" ht="10.5" customHeight="1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0"/>
    </row>
    <row r="40" spans="1:21">
      <c r="B40" s="3" t="s">
        <v>81</v>
      </c>
    </row>
    <row r="41" spans="1:21"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/>
    </row>
    <row r="42" spans="1:21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1"/>
    </row>
    <row r="43" spans="1:21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1"/>
    </row>
    <row r="44" spans="1:21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1"/>
    </row>
    <row r="45" spans="1:21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1"/>
    </row>
    <row r="46" spans="1:21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1"/>
    </row>
    <row r="47" spans="1:21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1"/>
    </row>
    <row r="48" spans="1:21"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4"/>
    </row>
    <row r="49" spans="2:20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2:20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2:20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2:20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2:20"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2:20"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2:20"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2:20"/>
    <row r="69" spans="2:20" ht="29.25" customHeight="1">
      <c r="B69" s="101" t="s">
        <v>108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</row>
  </sheetData>
  <mergeCells count="40">
    <mergeCell ref="B69:T69"/>
    <mergeCell ref="M31:N31"/>
    <mergeCell ref="O33:R33"/>
    <mergeCell ref="O34:R34"/>
    <mergeCell ref="O35:R35"/>
    <mergeCell ref="B41:T48"/>
    <mergeCell ref="Q28:R28"/>
    <mergeCell ref="B29:F30"/>
    <mergeCell ref="G29:H29"/>
    <mergeCell ref="K29:K30"/>
    <mergeCell ref="M29:N29"/>
    <mergeCell ref="Q29:R29"/>
    <mergeCell ref="G30:H30"/>
    <mergeCell ref="M30:N30"/>
    <mergeCell ref="Q30:R30"/>
    <mergeCell ref="B24:T24"/>
    <mergeCell ref="B25:F26"/>
    <mergeCell ref="G25:H26"/>
    <mergeCell ref="I25:J26"/>
    <mergeCell ref="K25:N26"/>
    <mergeCell ref="O25:P26"/>
    <mergeCell ref="Q25:R25"/>
    <mergeCell ref="S25:T25"/>
    <mergeCell ref="Q26:R27"/>
    <mergeCell ref="S26:T27"/>
    <mergeCell ref="B27:F28"/>
    <mergeCell ref="G27:H27"/>
    <mergeCell ref="K27:L28"/>
    <mergeCell ref="M27:N27"/>
    <mergeCell ref="G28:H28"/>
    <mergeCell ref="M28:N28"/>
    <mergeCell ref="B3:P3"/>
    <mergeCell ref="Q6:T6"/>
    <mergeCell ref="R7:T7"/>
    <mergeCell ref="B8:G11"/>
    <mergeCell ref="I8:K8"/>
    <mergeCell ref="M8:T9"/>
    <mergeCell ref="I11:K11"/>
    <mergeCell ref="M11:O11"/>
    <mergeCell ref="Q11:T11"/>
  </mergeCells>
  <conditionalFormatting sqref="E17">
    <cfRule type="containsBlanks" dxfId="25" priority="18">
      <formula>LEN(TRIM(E17))=0</formula>
    </cfRule>
    <cfRule type="expression" dxfId="24" priority="19">
      <formula>wynikporownania=0</formula>
    </cfRule>
  </conditionalFormatting>
  <conditionalFormatting sqref="Q17:Q21">
    <cfRule type="containsBlanks" dxfId="23" priority="1">
      <formula>LEN(TRIM(Q17))=0</formula>
    </cfRule>
  </conditionalFormatting>
  <conditionalFormatting sqref="E18">
    <cfRule type="containsBlanks" dxfId="22" priority="20">
      <formula>LEN(TRIM(E18))=0</formula>
    </cfRule>
    <cfRule type="expression" dxfId="21" priority="21">
      <formula>wynikporownania2=0</formula>
    </cfRule>
  </conditionalFormatting>
  <conditionalFormatting sqref="E19">
    <cfRule type="containsBlanks" dxfId="20" priority="22">
      <formula>LEN(TRIM(E19))=0</formula>
    </cfRule>
    <cfRule type="expression" dxfId="19" priority="23">
      <formula>wynikporownania3=0</formula>
    </cfRule>
  </conditionalFormatting>
  <conditionalFormatting sqref="E20">
    <cfRule type="containsBlanks" dxfId="18" priority="24">
      <formula>LEN(TRIM(E20))=0</formula>
    </cfRule>
    <cfRule type="expression" dxfId="17" priority="25">
      <formula>wynikporownania4=0</formula>
    </cfRule>
  </conditionalFormatting>
  <conditionalFormatting sqref="E21">
    <cfRule type="containsBlanks" dxfId="16" priority="26">
      <formula>LEN(TRIM(E21))=0</formula>
    </cfRule>
    <cfRule type="expression" dxfId="15" priority="27">
      <formula>wynikporownania5=0</formula>
    </cfRule>
  </conditionalFormatting>
  <conditionalFormatting sqref="Q17">
    <cfRule type="expression" dxfId="14" priority="16">
      <formula>jezeliramka3=1</formula>
    </cfRule>
    <cfRule type="expression" dxfId="13" priority="17">
      <formula>jezeliramka1=1</formula>
    </cfRule>
    <cfRule type="expression" dxfId="12" priority="28">
      <formula>jezeliramka2=1</formula>
    </cfRule>
  </conditionalFormatting>
  <conditionalFormatting sqref="Q18">
    <cfRule type="expression" dxfId="11" priority="13">
      <formula>jezeliramka4=1</formula>
    </cfRule>
    <cfRule type="expression" dxfId="10" priority="14">
      <formula>jezeliramka5=1</formula>
    </cfRule>
    <cfRule type="expression" dxfId="9" priority="15">
      <formula>jezeliramka6=1</formula>
    </cfRule>
  </conditionalFormatting>
  <conditionalFormatting sqref="Q19">
    <cfRule type="expression" dxfId="8" priority="10">
      <formula>jezeliramka7=1</formula>
    </cfRule>
    <cfRule type="expression" dxfId="7" priority="11">
      <formula>jezeliramka8=1</formula>
    </cfRule>
    <cfRule type="expression" dxfId="6" priority="12">
      <formula>jezeliramka9=1</formula>
    </cfRule>
  </conditionalFormatting>
  <conditionalFormatting sqref="Q20">
    <cfRule type="expression" dxfId="5" priority="5">
      <formula>jezeliramka10=1</formula>
    </cfRule>
    <cfRule type="expression" dxfId="4" priority="6">
      <formula>jezeliramka11=1</formula>
    </cfRule>
    <cfRule type="expression" dxfId="3" priority="7">
      <formula>jezeliramka12=1</formula>
    </cfRule>
  </conditionalFormatting>
  <conditionalFormatting sqref="Q21">
    <cfRule type="expression" dxfId="2" priority="2">
      <formula>jezeliramka13=1</formula>
    </cfRule>
    <cfRule type="expression" dxfId="1" priority="3">
      <formula>jezeliramka14=1</formula>
    </cfRule>
    <cfRule type="expression" dxfId="0" priority="4">
      <formula>jezeliramka15=1</formula>
    </cfRule>
  </conditionalFormatting>
  <dataValidations count="18">
    <dataValidation type="list" allowBlank="1" showInputMessage="1" showErrorMessage="1" sqref="C17:C21" xr:uid="{00000000-0002-0000-0100-000000000000}">
      <formula1>zrodlokolekcje</formula1>
    </dataValidation>
    <dataValidation type="list" allowBlank="1" showInputMessage="1" showErrorMessage="1" sqref="G17:G21" xr:uid="{00000000-0002-0000-0100-000001000000}">
      <formula1>zrodloszerokosc</formula1>
    </dataValidation>
    <dataValidation type="list" allowBlank="1" showInputMessage="1" showErrorMessage="1" sqref="I17:I21" xr:uid="{00000000-0002-0000-0100-000002000000}">
      <formula1>zrodlokierunek</formula1>
    </dataValidation>
    <dataValidation type="list" allowBlank="1" showInputMessage="1" showErrorMessage="1" sqref="K17:K21" xr:uid="{00000000-0002-0000-0100-000003000000}">
      <formula1>zrodlootwieranie</formula1>
    </dataValidation>
    <dataValidation type="list" allowBlank="1" showInputMessage="1" showErrorMessage="1" sqref="M17:M21" xr:uid="{00000000-0002-0000-0100-000004000000}">
      <formula1>zrodlokolor</formula1>
    </dataValidation>
    <dataValidation type="list" allowBlank="1" showInputMessage="1" showErrorMessage="1" sqref="S17:S21" xr:uid="{00000000-0002-0000-0100-000005000000}">
      <formula1>zrodloilosc</formula1>
    </dataValidation>
    <dataValidation type="list" allowBlank="1" showInputMessage="1" showErrorMessage="1" sqref="O17:O21" xr:uid="{00000000-0002-0000-0100-000006000000}">
      <formula1>zrodloramki</formula1>
    </dataValidation>
    <dataValidation type="list" allowBlank="1" showInputMessage="1" showErrorMessage="1" prompt="Pole aktywne po wybraniu kolekcji" sqref="E17" xr:uid="{00000000-0002-0000-0100-000007000000}">
      <formula1>OFFSET(modeldb,MATCH($C$17,zrodlokolekcja,0),0,COUNTIF(zrodlokolekcja,$C$17),1)</formula1>
    </dataValidation>
    <dataValidation type="list" allowBlank="1" showInputMessage="1" showErrorMessage="1" prompt="Pole aktywne po wybraniu ramki" sqref="Q17" xr:uid="{00000000-0002-0000-0100-000008000000}">
      <formula1>OFFSET(szkleniedb,MATCH($O$17,zrodloramka,0),0,COUNTIF(zrodloramka,$O$17),1)</formula1>
    </dataValidation>
    <dataValidation type="list" allowBlank="1" showInputMessage="1" showErrorMessage="1" sqref="E21" xr:uid="{00000000-0002-0000-0100-000009000000}">
      <formula1>OFFSET(modeldb,MATCH($C$21,zrodlokolekcja,0),0,COUNTIF(zrodlokolekcja,$C$21),1)</formula1>
    </dataValidation>
    <dataValidation type="list" allowBlank="1" showInputMessage="1" showErrorMessage="1" sqref="Q21" xr:uid="{00000000-0002-0000-0100-00000A000000}">
      <formula1>OFFSET(szkleniedb,MATCH($O$21,zrodloramka,0),0,COUNTIF(zrodloramka,$O$21),1)</formula1>
    </dataValidation>
    <dataValidation type="list" allowBlank="1" showInputMessage="1" showErrorMessage="1" sqref="E18" xr:uid="{00000000-0002-0000-0100-00000B000000}">
      <formula1>OFFSET(modeldb,MATCH($C$18,zrodlokolekcja,0),0,COUNTIF(zrodlokolekcja,$C$18),1)</formula1>
    </dataValidation>
    <dataValidation type="list" allowBlank="1" showInputMessage="1" showErrorMessage="1" sqref="E19" xr:uid="{00000000-0002-0000-0100-00000C000000}">
      <formula1>OFFSET(modeldb,MATCH($C$19,zrodlokolekcja,0),0,COUNTIF(zrodlokolekcja,$C$19),1)</formula1>
    </dataValidation>
    <dataValidation type="list" allowBlank="1" showInputMessage="1" showErrorMessage="1" sqref="E20" xr:uid="{00000000-0002-0000-0100-00000D000000}">
      <formula1>OFFSET(modeldb,MATCH($C$20,zrodlokolekcja,0),0,COUNTIF(zrodlokolekcja,$C$20),1)</formula1>
    </dataValidation>
    <dataValidation type="list" allowBlank="1" showInputMessage="1" showErrorMessage="1" sqref="Q18" xr:uid="{00000000-0002-0000-0100-00000E000000}">
      <formula1>OFFSET(szkleniedb,MATCH($O$18,zrodloramka,0),0,COUNTIF(zrodloramka,$O$18),1)</formula1>
    </dataValidation>
    <dataValidation type="list" allowBlank="1" showInputMessage="1" showErrorMessage="1" sqref="Q19" xr:uid="{00000000-0002-0000-0100-00000F000000}">
      <formula1>OFFSET(szkleniedb,MATCH($O$19,zrodloramka,0),0,COUNTIF(zrodloramka,$O$19),1)</formula1>
    </dataValidation>
    <dataValidation type="list" allowBlank="1" showInputMessage="1" showErrorMessage="1" sqref="Q20" xr:uid="{00000000-0002-0000-0100-000010000000}">
      <formula1>OFFSET(szkleniedb,MATCH($O$20,zrodloramka,0),0,COUNTIF(zrodloramka,$O$20),1)</formula1>
    </dataValidation>
    <dataValidation type="list" allowBlank="1" showInputMessage="1" showErrorMessage="1" sqref="O27:O30 I27:I30 S28:S30 M33 S33:S35" xr:uid="{00000000-0002-0000-0100-000011000000}">
      <formula1>"-,1,2,3,4,5,6,7,8,9,10,"</formula1>
    </dataValidation>
  </dataValidations>
  <pageMargins left="0.31496062992125984" right="0.31496062992125984" top="0.35433070866141736" bottom="0.19685039370078741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61</vt:i4>
      </vt:variant>
    </vt:vector>
  </HeadingPairs>
  <TitlesOfParts>
    <vt:vector size="63" baseType="lpstr">
      <vt:lpstr>DB</vt:lpstr>
      <vt:lpstr>Zamówienie - drzwi MK-DOOR</vt:lpstr>
      <vt:lpstr>jezeliramka1</vt:lpstr>
      <vt:lpstr>jezeliramka10</vt:lpstr>
      <vt:lpstr>jezeliramka11</vt:lpstr>
      <vt:lpstr>jezeliramka12</vt:lpstr>
      <vt:lpstr>jezeliramka13</vt:lpstr>
      <vt:lpstr>jezeliramka14</vt:lpstr>
      <vt:lpstr>jezeliramka15</vt:lpstr>
      <vt:lpstr>jezeliramka2</vt:lpstr>
      <vt:lpstr>jezeliramka3</vt:lpstr>
      <vt:lpstr>jezeliramka4</vt:lpstr>
      <vt:lpstr>jezeliramka5</vt:lpstr>
      <vt:lpstr>jezeliramka6</vt:lpstr>
      <vt:lpstr>jezeliramka7</vt:lpstr>
      <vt:lpstr>jezeliramka8</vt:lpstr>
      <vt:lpstr>jezeliramka9</vt:lpstr>
      <vt:lpstr>kolekcja</vt:lpstr>
      <vt:lpstr>modeldb</vt:lpstr>
      <vt:lpstr>szkleniedb</vt:lpstr>
      <vt:lpstr>wybranakolekcja</vt:lpstr>
      <vt:lpstr>wybranakolekcja2</vt:lpstr>
      <vt:lpstr>wybranakolekcja3</vt:lpstr>
      <vt:lpstr>wybranakolekcja4</vt:lpstr>
      <vt:lpstr>wybranakolekcja5</vt:lpstr>
      <vt:lpstr>wybranaramka</vt:lpstr>
      <vt:lpstr>wybranaramka2</vt:lpstr>
      <vt:lpstr>wybranaramka3</vt:lpstr>
      <vt:lpstr>wybranaramka4</vt:lpstr>
      <vt:lpstr>wybranaramka5</vt:lpstr>
      <vt:lpstr>wybraneszklenie</vt:lpstr>
      <vt:lpstr>wybraneszklenie2</vt:lpstr>
      <vt:lpstr>wybraneszklenie3</vt:lpstr>
      <vt:lpstr>wybraneszklenie4</vt:lpstr>
      <vt:lpstr>wybraneszklenie5</vt:lpstr>
      <vt:lpstr>wybranymodel</vt:lpstr>
      <vt:lpstr>wybranymodel2</vt:lpstr>
      <vt:lpstr>wybranymodel3</vt:lpstr>
      <vt:lpstr>wybranymodel4</vt:lpstr>
      <vt:lpstr>wybranymodel5</vt:lpstr>
      <vt:lpstr>wynikporownania</vt:lpstr>
      <vt:lpstr>wynikporownania2</vt:lpstr>
      <vt:lpstr>wynikporownania3</vt:lpstr>
      <vt:lpstr>wynikporownania4</vt:lpstr>
      <vt:lpstr>wynikporownania5</vt:lpstr>
      <vt:lpstr>wynikporownania6</vt:lpstr>
      <vt:lpstr>wynikporownania7</vt:lpstr>
      <vt:lpstr>wynikporownania8</vt:lpstr>
      <vt:lpstr>wynikporownania9</vt:lpstr>
      <vt:lpstr>zrodloformulamodel</vt:lpstr>
      <vt:lpstr>zrodloformulaszklenie</vt:lpstr>
      <vt:lpstr>zrodloilosc</vt:lpstr>
      <vt:lpstr>zrodlokierunek</vt:lpstr>
      <vt:lpstr>zrodlokolekcja</vt:lpstr>
      <vt:lpstr>zrodlokolekcje</vt:lpstr>
      <vt:lpstr>zrodlokolor</vt:lpstr>
      <vt:lpstr>zrodlomodel</vt:lpstr>
      <vt:lpstr>zrodlootwieranie</vt:lpstr>
      <vt:lpstr>zrodloramka</vt:lpstr>
      <vt:lpstr>zrodloramki</vt:lpstr>
      <vt:lpstr>zrodloszerokosc</vt:lpstr>
      <vt:lpstr>zrodloszklenie</vt:lpstr>
      <vt:lpstr>zrodlowybormodel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2023-05-17T10:17:08Z</dcterms:created>
  <dcterms:modified xsi:type="dcterms:W3CDTF">2023-05-17T10:17:13Z</dcterms:modified>
</cp:coreProperties>
</file>